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Ttable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<sst xmlns="http://schemas.openxmlformats.org/spreadsheetml/2006/main" count="54" uniqueCount="54">
  <si>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0 to C</t>
  </si>
  <si>
    <t>0 to H</t>
  </si>
  <si>
    <t>1 to S</t>
  </si>
  <si>
    <t>Disk Geometry:</t>
  </si>
  <si>
    <t>Cyl</t>
  </si>
  <si>
    <t>Head</t>
  </si>
  <si>
    <t>Sect</t>
  </si>
  <si>
    <r>
      <rPr>
        <sz val="10"/>
        <rFont val="Arial"/>
        <family val="2"/>
      </rPr>
      <t>Bytes/
Sect</t>
    </r>
  </si>
  <si>
    <t>Tot Sectors</t>
  </si>
  <si>
    <t>Tot Bytes</t>
  </si>
  <si>
    <t>Description</t>
  </si>
  <si>
    <t>bCyl</t>
  </si>
  <si>
    <t>bHead</t>
  </si>
  <si>
    <t>bSect</t>
  </si>
  <si>
    <t>eCyl</t>
  </si>
  <si>
    <t>eHead</t>
  </si>
  <si>
    <t>eSect</t>
  </si>
  <si>
    <r>
      <rPr>
        <sz val="10"/>
        <rFont val="Arial"/>
        <family val="2"/>
      </rPr>
      <t>Start
Sector</t>
    </r>
  </si>
  <si>
    <r>
      <rPr>
        <sz val="10"/>
        <rFont val="Arial"/>
        <family val="2"/>
      </rPr>
      <t>Num
Sectors</t>
    </r>
  </si>
  <si>
    <r>
      <rPr>
        <sz val="10"/>
        <rFont val="Arial"/>
        <family val="2"/>
      </rPr>
      <t>Start Addr
LBA</t>
    </r>
  </si>
  <si>
    <r>
      <rPr>
        <sz val="10"/>
        <rFont val="Arial"/>
        <family val="2"/>
      </rPr>
      <t>End Addr
LBA</t>
    </r>
  </si>
  <si>
    <r>
      <rPr>
        <sz val="10"/>
        <rFont val="Arial"/>
        <family val="2"/>
      </rPr>
      <t>Prog
Sectors</t>
    </r>
  </si>
  <si>
    <t>Size (Bytes)</t>
  </si>
  <si>
    <t>MBR + Hidden Sectors</t>
  </si>
  <si>
    <t>CHS-&gt;LBA</t>
  </si>
  <si>
    <t>CHS-&gt;LBA</t>
  </si>
  <si>
    <t>LBA-&gt;CHS</t>
  </si>
  <si>
    <t>LBA-&gt;CHS</t>
  </si>
  <si>
    <t>NumSEC-&gt;CHS</t>
  </si>
  <si>
    <t>NumSEC-&gt;CHS</t>
  </si>
  <si>
    <t>In batch language:</t>
  </si>
  <si>
    <t>To get CHS from LBA:</t>
  </si>
  <si>
    <t>CYL = LBA / (THds * TSec)</t>
  </si>
  <si>
    <t>TEMPVAL = LBA % (THds * TSec)</t>
  </si>
  <si>
    <t>HEAD = TEMP / TSec</t>
  </si>
  <si>
    <t>SECT = TEMP % TSec + 1</t>
  </si>
  <si>
    <t>Where:</t>
  </si>
  <si>
    <t>LBA: linear base address of the block</t>
  </si>
  <si>
    <t>CYL: value of the cylinder CHS coordinate</t>
  </si>
  <si>
    <t>THds: Total number of heads per cylinder for the disk</t>
  </si>
  <si>
    <t>HEAD: value of the head CHS coordinate</t>
  </si>
  <si>
    <t>TSec: Total number of sectors per head for the disk</t>
  </si>
  <si>
    <t>SECT: value of the sector CHS coordinate</t>
  </si>
  <si>
    <t>TEMPVAL: buffer to hold a temporary value</t>
  </si>
  <si>
    <t>To get LBA from CHS values:</t>
  </si>
  <si>
    <t>LBA = ( ( CYL * Thds + HEAD ) * Tsec ) + SECT - 1</t>
  </si>
  <si>
    <t>Where:</t>
  </si>
  <si>
    <t>LBA: linear base address of the block</t>
  </si>
  <si>
    <t>CYL: value of the cylinder CHS coordinate</t>
  </si>
  <si>
    <t>THds: Total number of heads per cylinder for the disk</t>
  </si>
  <si>
    <t>HEAD: value of the head CHS coordinate</t>
  </si>
  <si>
    <t>TSec: Total number of sectors per head for the disk</t>
  </si>
  <si>
    <t>SECT: value of the sector CHS coordinate</t>
  </si>
  <si>
    <t>(All values are INTEGERS when using math operations in batch)</t>
  </si>
</sst>
</file>

<file path=xl/styles.xml><?xml version="1.0" encoding="utf-8"?>
<styleSheet xmlns="http://schemas.openxmlformats.org/spreadsheetml/2006/main">
  <numFmts count="11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#,##0"/>
    <numFmt numFmtId="166" formatCode="#,##0.00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5" fontId="0" fillId="0" borderId="5" xfId="0" applyNumberFormat="1" applyFont="1" applyBorder="1" applyAlignment="1" applyProtection="1">
      <alignment/>
      <protection locked="0"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 applyProtection="1">
      <alignment/>
      <protection locked="0"/>
    </xf>
    <xf numFmtId="164" fontId="0" fillId="0" borderId="5" xfId="0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6" borderId="0" xfId="0" applyNumberFormat="1" applyFont="1" applyFill="1" applyBorder="1" applyAlignment="1" applyProtection="1">
      <alignment/>
      <protection locked="0"/>
    </xf>
    <xf numFmtId="165" fontId="0" fillId="4" borderId="0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workbookViewId="0" topLeftCell="A1">
      <selection activeCell="G7" sqref="G7"/>
    </sheetView>
  </sheetViews>
  <sheetFormatPr defaultColWidth="9.140625" defaultRowHeight="12.75" outlineLevelRow="1"/>
  <cols>
    <col min="1" max="1" width="9.8515625" style="1" customWidth="1"/>
    <col min="2" max="2" width="21.140625" style="1" customWidth="1"/>
    <col min="3" max="3" width="7.421875" style="2" customWidth="1"/>
    <col min="4" max="4" width="7.140625" style="2" customWidth="1"/>
    <col min="5" max="5" width="6.7109375" style="2" customWidth="1"/>
    <col min="6" max="6" width="7.421875" style="2" customWidth="1"/>
    <col min="7" max="7" width="7.140625" style="2" customWidth="1"/>
    <col min="8" max="8" width="6.7109375" style="2" customWidth="1"/>
    <col min="9" max="9" width="11.421875" style="2" customWidth="1"/>
    <col min="10" max="10" width="16.00390625" style="2" customWidth="1"/>
    <col min="11" max="11" width="2.7109375" style="2" customWidth="1"/>
    <col min="12" max="12" width="11.28125" style="2" customWidth="1"/>
    <col min="13" max="14" width="11.140625" style="2" customWidth="1"/>
    <col min="15" max="15" width="13.8515625" style="2" customWidth="1"/>
    <col min="16" max="253" width="11.57421875" style="1" customWidth="1"/>
    <col min="254" max="256" width="11.57421875" style="0" customWidth="1"/>
  </cols>
  <sheetData>
    <row r="1" ht="12" outlineLevel="1"/>
    <row r="2" spans="3:5" ht="12" outlineLevel="1">
      <c r="C2" s="2" t="s">
        <v>0</v>
      </c>
      <c r="D2" s="2" t="s">
        <v>1</v>
      </c>
      <c r="E2" s="2" t="s">
        <v>2</v>
      </c>
    </row>
    <row r="3" spans="1:22" ht="24" outlineLevel="1">
      <c r="A3" s="3"/>
      <c r="B3" s="4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9" t="s">
        <v>7</v>
      </c>
      <c r="J3" s="8" t="s">
        <v>8</v>
      </c>
      <c r="K3" s="8"/>
      <c r="L3" s="8"/>
      <c r="M3" s="8"/>
      <c r="N3" s="8"/>
      <c r="O3" s="10" t="s">
        <v>9</v>
      </c>
      <c r="R3" s="2"/>
      <c r="S3" s="2"/>
      <c r="T3" s="2"/>
      <c r="U3" s="2"/>
      <c r="V3" s="2"/>
    </row>
    <row r="4" spans="1:22" ht="16.5" outlineLevel="1">
      <c r="A4" s="3"/>
      <c r="B4" s="4"/>
      <c r="C4" s="12">
        <v>987</v>
      </c>
      <c r="D4" s="12">
        <v>255</v>
      </c>
      <c r="E4" s="12">
        <v>63</v>
      </c>
      <c r="F4" s="13"/>
      <c r="G4" s="13"/>
      <c r="H4" s="13"/>
      <c r="I4" s="14">
        <v>512</v>
      </c>
      <c r="J4" s="13">
        <f>C4*D4*E4</f>
        <v>15856155</v>
      </c>
      <c r="K4" s="13"/>
      <c r="L4" s="15"/>
      <c r="M4" s="15"/>
      <c r="N4" s="13"/>
      <c r="O4" s="16">
        <f>J4*I4</f>
        <v>8118351360</v>
      </c>
      <c r="R4" s="2">
        <f>T4/1000</f>
        <v>125708825692.0125</v>
      </c>
      <c r="S4" s="2">
        <f>T4/1024</f>
        <v>122762525089.85596</v>
      </c>
      <c r="T4" s="2">
        <f>U4/1024</f>
        <v>125708825692012.5</v>
      </c>
      <c r="U4" s="2">
        <f>J4*O4</f>
        <v>1.287258375086208E+17</v>
      </c>
      <c r="V4" s="2"/>
    </row>
    <row r="5" spans="1:22" ht="29.25" customHeight="1" outlineLevel="1">
      <c r="A5" s="3"/>
      <c r="B5" s="17" t="s">
        <v>10</v>
      </c>
      <c r="C5" s="18" t="s">
        <v>11</v>
      </c>
      <c r="D5" s="19" t="s">
        <v>12</v>
      </c>
      <c r="E5" s="20" t="s">
        <v>13</v>
      </c>
      <c r="F5" s="18" t="s">
        <v>14</v>
      </c>
      <c r="G5" s="19" t="s">
        <v>15</v>
      </c>
      <c r="H5" s="20" t="s">
        <v>16</v>
      </c>
      <c r="I5" s="22" t="s">
        <v>17</v>
      </c>
      <c r="J5" s="22" t="s">
        <v>18</v>
      </c>
      <c r="K5" s="21"/>
      <c r="L5" s="22" t="s">
        <v>19</v>
      </c>
      <c r="M5" s="22" t="s">
        <v>20</v>
      </c>
      <c r="N5" s="22" t="s">
        <v>21</v>
      </c>
      <c r="O5" s="23" t="s">
        <v>22</v>
      </c>
      <c r="R5" s="2"/>
      <c r="S5" s="2"/>
      <c r="T5" s="2"/>
      <c r="U5" s="2"/>
      <c r="V5" s="2"/>
    </row>
    <row r="6" spans="1:22" ht="16.5" outlineLevel="1">
      <c r="A6" s="3"/>
      <c r="B6" s="24" t="s">
        <v>23</v>
      </c>
      <c r="C6" s="25">
        <v>0</v>
      </c>
      <c r="D6" s="25">
        <v>0</v>
      </c>
      <c r="E6" s="25">
        <v>1</v>
      </c>
      <c r="F6" s="26">
        <v>0</v>
      </c>
      <c r="G6" s="27">
        <v>0</v>
      </c>
      <c r="H6" s="28">
        <v>63</v>
      </c>
      <c r="I6" s="25">
        <f>L6</f>
        <v>0</v>
      </c>
      <c r="J6" s="25">
        <f>M6-L6+1</f>
        <v>63</v>
      </c>
      <c r="K6" s="2"/>
      <c r="L6" s="2">
        <f>(($C6*$D$4+$D6)*$E$4)+$E6-1</f>
        <v>0</v>
      </c>
      <c r="M6" s="2">
        <f>(($F6*$D$4+$G6)*$E$4)+$H6-1</f>
        <v>62</v>
      </c>
      <c r="N6" s="2">
        <f>M6+1</f>
        <v>63</v>
      </c>
      <c r="O6" s="29">
        <f>$J6*$I$4</f>
        <v>32256</v>
      </c>
      <c r="R6" s="2"/>
      <c r="S6" s="2"/>
      <c r="T6" s="2"/>
      <c r="U6" s="2"/>
      <c r="V6" s="2"/>
    </row>
    <row r="7" spans="1:22" ht="16.5" outlineLevel="1">
      <c r="A7" s="3"/>
      <c r="B7" s="24"/>
      <c r="O7" s="29"/>
      <c r="R7" s="2"/>
      <c r="S7" s="2"/>
      <c r="T7" s="2"/>
      <c r="U7" s="2"/>
      <c r="V7" s="2"/>
    </row>
    <row r="8" spans="1:22" ht="16.5" outlineLevel="1">
      <c r="A8" s="3"/>
      <c r="B8" s="24" t="s">
        <v>24</v>
      </c>
      <c r="C8" s="26">
        <v>0</v>
      </c>
      <c r="D8" s="27">
        <v>1</v>
      </c>
      <c r="E8" s="28">
        <v>1</v>
      </c>
      <c r="F8" s="26">
        <v>986</v>
      </c>
      <c r="G8" s="27">
        <v>254</v>
      </c>
      <c r="H8" s="28">
        <v>63</v>
      </c>
      <c r="I8" s="25">
        <f>L8</f>
        <v>63</v>
      </c>
      <c r="J8" s="25">
        <f>M8-L8+1</f>
        <v>15856092</v>
      </c>
      <c r="K8" s="2"/>
      <c r="L8" s="2">
        <f>(($C8*$D$4+$D8)*$E$4)+$E8-1</f>
        <v>63</v>
      </c>
      <c r="M8" s="2">
        <f>(($F8*$D$4+$G8)*$E$4)+$H8-1</f>
        <v>15856154</v>
      </c>
      <c r="N8" s="2">
        <f>M8+1</f>
        <v>15856155</v>
      </c>
      <c r="O8" s="29">
        <f>$J8*$I$4</f>
        <v>8118319104</v>
      </c>
      <c r="R8" s="2"/>
      <c r="S8" s="2"/>
      <c r="T8" s="2"/>
      <c r="U8" s="2"/>
      <c r="V8" s="2"/>
    </row>
    <row r="9" spans="1:22" ht="16.5" outlineLevel="1">
      <c r="A9" s="3"/>
      <c r="B9" s="24" t="s">
        <v>25</v>
      </c>
      <c r="C9" s="26">
        <v>0</v>
      </c>
      <c r="D9" s="27">
        <v>1</v>
      </c>
      <c r="E9" s="28">
        <v>1</v>
      </c>
      <c r="F9" s="26">
        <v>247</v>
      </c>
      <c r="G9" s="27">
        <v>215</v>
      </c>
      <c r="H9" s="28">
        <v>31</v>
      </c>
      <c r="I9" s="25">
        <f>L9</f>
        <v>63</v>
      </c>
      <c r="J9" s="25">
        <f>IF(M9-L9+1&lt;0,"NEG NUM !",M9-L9+1)</f>
        <v>3981568</v>
      </c>
      <c r="K9" s="2"/>
      <c r="L9" s="2">
        <f>(($C9*$D$4+$D9)*$E$4)+$E9-1</f>
        <v>63</v>
      </c>
      <c r="M9" s="2">
        <f>(($F9*$D$4+$G9)*$E$4)+$H9-1</f>
        <v>3981630</v>
      </c>
      <c r="N9" s="2">
        <f>M9+1</f>
        <v>3981631</v>
      </c>
      <c r="O9" s="29">
        <f>$J9*$I$4</f>
        <v>2038562816</v>
      </c>
      <c r="R9" s="2"/>
      <c r="S9" s="2"/>
      <c r="T9" s="2"/>
      <c r="U9" s="2"/>
      <c r="V9" s="2"/>
    </row>
    <row r="10" spans="1:22" ht="16.5" outlineLevel="1">
      <c r="A10" s="3"/>
      <c r="B10" s="24"/>
      <c r="O10" s="29"/>
      <c r="R10" s="2"/>
      <c r="S10" s="2"/>
      <c r="T10" s="2"/>
      <c r="U10" s="2"/>
      <c r="V10" s="2"/>
    </row>
    <row r="11" spans="1:22" ht="16.5" outlineLevel="1">
      <c r="A11" s="3"/>
      <c r="B11" s="24" t="s">
        <v>26</v>
      </c>
      <c r="C11" s="30">
        <f>INT($L11/($D$4*$E$4))</f>
        <v>0</v>
      </c>
      <c r="D11" s="30">
        <f>INT(MOD($L11,($D$4*$E$4))/$E$4)</f>
        <v>1</v>
      </c>
      <c r="E11" s="30">
        <f>INT(MOD(MOD($L11,($D$4*$E$4)),$E$4)+1)</f>
        <v>1</v>
      </c>
      <c r="F11" s="30">
        <f>INT($M11/($D$4*$E$4))</f>
        <v>247</v>
      </c>
      <c r="G11" s="30">
        <f>INT(MOD($M11,($D$4*$E$4))/$E$4)</f>
        <v>254</v>
      </c>
      <c r="H11" s="30">
        <f>INT(MOD(MOD($M11,($D$4*$E$4)),$E$4)+1)</f>
        <v>63</v>
      </c>
      <c r="I11" s="25">
        <f>L11</f>
        <v>63</v>
      </c>
      <c r="J11" s="25">
        <f>M11-L11+1</f>
        <v>3984057</v>
      </c>
      <c r="K11" s="2"/>
      <c r="L11" s="26">
        <v>63</v>
      </c>
      <c r="M11" s="27">
        <v>3984119</v>
      </c>
      <c r="N11" s="2">
        <f>M11+1</f>
        <v>3984120</v>
      </c>
      <c r="O11" s="29">
        <f>$J11*$I$4</f>
        <v>2039837184</v>
      </c>
      <c r="R11" s="2"/>
      <c r="S11" s="2"/>
      <c r="T11" s="2"/>
      <c r="U11" s="2"/>
      <c r="V11" s="2"/>
    </row>
    <row r="12" spans="1:22" ht="16.5" outlineLevel="1">
      <c r="A12" s="3"/>
      <c r="B12" s="24" t="s">
        <v>27</v>
      </c>
      <c r="C12" s="30">
        <f>$L12/($D$4*$E$4)</f>
        <v>0.00392156862745098</v>
      </c>
      <c r="D12" s="30">
        <f>INT(MOD($L12,($D$4*$E$4))/$E$4)</f>
        <v>1</v>
      </c>
      <c r="E12" s="30">
        <f>INT(MOD(MOD($L12,($D$4*$E$4)),$E$4)+1)</f>
        <v>1</v>
      </c>
      <c r="F12" s="30">
        <f>INT($M12/($D$4*$E$4))</f>
        <v>247</v>
      </c>
      <c r="G12" s="30">
        <f>INT(MOD($M12,($D$4*$E$4))/$E$4)</f>
        <v>215</v>
      </c>
      <c r="H12" s="30">
        <f>INT(MOD(MOD($M12,($D$4*$E$4)),$E$4)+1)</f>
        <v>31</v>
      </c>
      <c r="I12" s="25">
        <f>L12</f>
        <v>63</v>
      </c>
      <c r="J12" s="25">
        <f>M12-L12+1</f>
        <v>3981568</v>
      </c>
      <c r="K12" s="2"/>
      <c r="L12" s="26">
        <v>63</v>
      </c>
      <c r="M12" s="27">
        <v>3981630</v>
      </c>
      <c r="N12" s="2">
        <f>M12+1</f>
        <v>3981631</v>
      </c>
      <c r="O12" s="29">
        <f>$J12*$I$4</f>
        <v>2038562816</v>
      </c>
      <c r="R12" s="2"/>
      <c r="S12" s="2"/>
      <c r="T12" s="2"/>
      <c r="U12" s="2"/>
      <c r="V12" s="2"/>
    </row>
    <row r="13" spans="1:22" ht="16.5" outlineLevel="1">
      <c r="A13" s="3"/>
      <c r="B13" s="24"/>
      <c r="O13" s="29"/>
      <c r="R13" s="2"/>
      <c r="S13" s="2"/>
      <c r="T13" s="2"/>
      <c r="U13" s="2"/>
      <c r="V13" s="2"/>
    </row>
    <row r="14" spans="1:22" ht="16.5" outlineLevel="1">
      <c r="A14" s="3"/>
      <c r="B14" s="24" t="s">
        <v>28</v>
      </c>
      <c r="C14" s="30">
        <f>INT($L14/($D$4*$E$4))</f>
        <v>0</v>
      </c>
      <c r="D14" s="30">
        <f>INT(MOD($L14,($D$4*$E$4))/$E$4)</f>
        <v>1</v>
      </c>
      <c r="E14" s="30">
        <f>INT(MOD(MOD($L14,($D$4*$E$4)),$E$4)+1)</f>
        <v>1</v>
      </c>
      <c r="F14" s="30">
        <f>INT($M14/($D$4*$E$4))</f>
        <v>987</v>
      </c>
      <c r="G14" s="30">
        <f>INT(MOD($M14,($D$4*$E$4))/$E$4)</f>
        <v>40</v>
      </c>
      <c r="H14" s="30">
        <f>INT(MOD(MOD($M14,($D$4*$E$4)),$E$4)+1)</f>
        <v>13</v>
      </c>
      <c r="I14" s="26">
        <v>63</v>
      </c>
      <c r="J14" s="27">
        <v>15858625</v>
      </c>
      <c r="K14" s="2"/>
      <c r="L14" s="25">
        <f>I14</f>
        <v>63</v>
      </c>
      <c r="M14" s="25">
        <f>J14+I14-1</f>
        <v>15858687</v>
      </c>
      <c r="N14" s="2">
        <f>M14+1</f>
        <v>15858688</v>
      </c>
      <c r="O14" s="29">
        <f>$J14*$I$4</f>
        <v>8119616000</v>
      </c>
      <c r="R14" s="2"/>
      <c r="S14" s="2"/>
      <c r="T14" s="2"/>
      <c r="U14" s="2"/>
      <c r="V14" s="2"/>
    </row>
    <row r="15" spans="1:22" ht="16.5" outlineLevel="1">
      <c r="A15" s="3"/>
      <c r="B15" s="24" t="s">
        <v>29</v>
      </c>
      <c r="C15" s="30">
        <f>$L15/($D$4*$E$4)</f>
        <v>0.00392156862745098</v>
      </c>
      <c r="D15" s="30">
        <f>INT(MOD($L15,($D$4*$E$4))/$E$4)</f>
        <v>1</v>
      </c>
      <c r="E15" s="30">
        <f>INT(MOD(MOD($L15,($D$4*$E$4)),$E$4)+1)</f>
        <v>1</v>
      </c>
      <c r="F15" s="30">
        <f>INT($M15/($D$4*$E$4))</f>
        <v>248</v>
      </c>
      <c r="G15" s="30">
        <f>INT(MOD($M15,($D$4*$E$4))/$E$4)</f>
        <v>215</v>
      </c>
      <c r="H15" s="30">
        <f>INT(MOD(MOD($M15,($D$4*$E$4)),$E$4)+1)</f>
        <v>31</v>
      </c>
      <c r="I15" s="26">
        <v>63</v>
      </c>
      <c r="J15" s="27">
        <v>3997633</v>
      </c>
      <c r="K15" s="2"/>
      <c r="L15" s="25">
        <f>I15</f>
        <v>63</v>
      </c>
      <c r="M15" s="25">
        <f>J15+I15-1</f>
        <v>3997695</v>
      </c>
      <c r="N15" s="2">
        <f>M15+1</f>
        <v>3997696</v>
      </c>
      <c r="O15" s="29">
        <f>$J15*$I$4</f>
        <v>2046788096</v>
      </c>
      <c r="R15" s="2"/>
      <c r="S15" s="2"/>
      <c r="T15" s="2"/>
      <c r="U15" s="2"/>
      <c r="V15" s="2"/>
    </row>
    <row r="16" spans="1:23" ht="16.5" outlineLevel="1">
      <c r="A16" s="3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6"/>
      <c r="R16" s="2"/>
      <c r="S16" s="2"/>
      <c r="T16" s="2"/>
      <c r="U16" s="2"/>
      <c r="V16" s="2"/>
      <c r="W16" s="2"/>
    </row>
    <row r="17" ht="12" outlineLevel="1"/>
    <row r="18" spans="1:2" ht="12" outlineLevel="1">
      <c r="A18" s="1"/>
      <c r="B18" s="1" t="s">
        <v>30</v>
      </c>
    </row>
    <row r="19" ht="12" outlineLevel="1"/>
    <row r="20" spans="1:2" ht="12">
      <c r="A20" s="1"/>
      <c r="B20" s="1" t="s">
        <v>31</v>
      </c>
    </row>
    <row r="21" spans="1:14" ht="12">
      <c r="A21" s="1"/>
      <c r="B21" s="1" t="s">
        <v>32</v>
      </c>
      <c r="N21" s="31"/>
    </row>
    <row r="22" spans="1:14" ht="12">
      <c r="A22" s="1"/>
      <c r="B22" s="1" t="s">
        <v>33</v>
      </c>
      <c r="M22" s="31"/>
      <c r="N22" s="31"/>
    </row>
    <row r="23" spans="1:2" ht="12">
      <c r="A23" s="1"/>
      <c r="B23" s="1" t="s">
        <v>34</v>
      </c>
    </row>
    <row r="24" spans="1:2" ht="12">
      <c r="A24" s="1"/>
      <c r="B24" s="1" t="s">
        <v>35</v>
      </c>
    </row>
    <row r="25" spans="1:2" ht="12">
      <c r="A25" s="1"/>
      <c r="B25" s="1" t="s">
        <v>36</v>
      </c>
    </row>
    <row r="26" spans="1:2" ht="12">
      <c r="A26" s="1"/>
      <c r="B26" s="1" t="s">
        <v>37</v>
      </c>
    </row>
    <row r="27" spans="1:2" ht="12">
      <c r="A27" s="1"/>
      <c r="B27" s="1" t="s">
        <v>38</v>
      </c>
    </row>
    <row r="28" spans="1:13" ht="12">
      <c r="A28" s="1"/>
      <c r="B28" s="1" t="s">
        <v>39</v>
      </c>
      <c r="M28" s="32"/>
    </row>
    <row r="29" spans="1:13" ht="12">
      <c r="A29" s="1"/>
      <c r="B29" s="1" t="s">
        <v>40</v>
      </c>
      <c r="M29" s="32"/>
    </row>
    <row r="30" spans="1:2" ht="12">
      <c r="A30" s="1"/>
      <c r="B30" s="1" t="s">
        <v>41</v>
      </c>
    </row>
    <row r="31" spans="1:2" ht="12">
      <c r="A31" s="1"/>
      <c r="B31" s="1" t="s">
        <v>42</v>
      </c>
    </row>
    <row r="32" spans="1:2" ht="12">
      <c r="A32" s="1"/>
      <c r="B32" s="1" t="s">
        <v>43</v>
      </c>
    </row>
    <row r="33" ht="12"/>
    <row r="34" spans="1:2" ht="12">
      <c r="A34" s="1"/>
      <c r="B34" s="1" t="s">
        <v>44</v>
      </c>
    </row>
    <row r="35" spans="1:2" ht="12">
      <c r="A35" s="1"/>
      <c r="B35" s="1" t="s">
        <v>45</v>
      </c>
    </row>
    <row r="36" spans="1:2" ht="12">
      <c r="A36" s="1"/>
      <c r="B36" s="1" t="s">
        <v>46</v>
      </c>
    </row>
    <row r="37" spans="1:2" ht="12">
      <c r="A37" s="1"/>
      <c r="B37" s="1" t="s">
        <v>47</v>
      </c>
    </row>
    <row r="38" spans="1:2" ht="12">
      <c r="A38" s="1"/>
      <c r="B38" s="1" t="s">
        <v>48</v>
      </c>
    </row>
    <row r="39" spans="1:2" ht="12">
      <c r="A39" s="1"/>
      <c r="B39" s="1" t="s">
        <v>49</v>
      </c>
    </row>
    <row r="40" spans="1:2" ht="12">
      <c r="A40" s="1"/>
      <c r="B40" s="1" t="s">
        <v>50</v>
      </c>
    </row>
    <row r="41" spans="1:2" ht="12">
      <c r="A41" s="1"/>
      <c r="B41" s="1" t="s">
        <v>51</v>
      </c>
    </row>
    <row r="42" spans="1:2" ht="12">
      <c r="A42" s="1"/>
      <c r="B42" s="1" t="s">
        <v>52</v>
      </c>
    </row>
    <row r="43" ht="12"/>
    <row r="44" spans="1:2" ht="12">
      <c r="A44" s="1"/>
      <c r="B44" s="1" t="s">
        <v>53</v>
      </c>
    </row>
  </sheetData>
  <sheetProtection sheet="1" objects="1" scenarios="1"/>
  <mergeCells count="1">
    <mergeCell ref="B3:B4"/>
  </mergeCells>
  <conditionalFormatting sqref="C4">
    <cfRule type="cellIs" priority="1" dxfId="0" operator="greaterThan" stopIfTrue="1">
      <formula>1023</formula>
    </cfRule>
  </conditionalFormatting>
  <conditionalFormatting sqref="C8:C9 F6 F8:F9">
    <cfRule type="cellIs" priority="2" dxfId="0" operator="greaterThan" stopIfTrue="1">
      <formula>PTtables!$C$4-1</formula>
    </cfRule>
    <cfRule type="cellIs" priority="3" dxfId="0" operator="greaterThan" stopIfTrue="1">
      <formula>1023</formula>
    </cfRule>
  </conditionalFormatting>
  <conditionalFormatting sqref="C10:H10 C13:H13">
    <cfRule type="cellIs" priority="4" dxfId="1" operator="equal" stopIfTrue="1">
      <formula>0</formula>
    </cfRule>
  </conditionalFormatting>
  <conditionalFormatting sqref="C11:C12 C14:C15 F11:F12 F14:F15">
    <cfRule type="cellIs" priority="5" dxfId="0" operator="greaterThan" stopIfTrue="1">
      <formula>PTtables!$C$4-1</formula>
    </cfRule>
    <cfRule type="cellIs" priority="6" dxfId="1" operator="greaterThan" stopIfTrue="1">
      <formula>1023</formula>
    </cfRule>
  </conditionalFormatting>
  <conditionalFormatting sqref="D11:D12 D14:D15 G6 G8:G9 G11:G12 G14:G15">
    <cfRule type="cellIs" priority="7" dxfId="0" operator="greaterThan" stopIfTrue="1">
      <formula>$D$4-1</formula>
    </cfRule>
  </conditionalFormatting>
  <conditionalFormatting sqref="E11:E12 E14:E15 H6 H8:H9 H11:H12 H14:H15">
    <cfRule type="cellIs" priority="8" dxfId="0" operator="greaterThan" stopIfTrue="1">
      <formula>PTtables!$E$4</formula>
    </cfRule>
  </conditionalFormatting>
  <conditionalFormatting sqref="F7:G7">
    <cfRule type="cellIs" priority="9" dxfId="0" operator="notEqual" stopIfTrue="1">
      <formula>0</formula>
    </cfRule>
  </conditionalFormatting>
  <conditionalFormatting sqref="I4">
    <cfRule type="cellIs" priority="10" dxfId="0" operator="notEqual" stopIfTrue="1">
      <formula>512</formula>
    </cfRule>
  </conditionalFormatting>
  <conditionalFormatting sqref="J6 J8:J9 J11:J12">
    <cfRule type="cellIs" priority="11" dxfId="0" operator="lessThan" stopIfTrue="1">
      <formula>0</formula>
    </cfRule>
  </conditionalFormatting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2006-02-09T12:06:36Z</cp:lastPrinted>
  <dcterms:created xsi:type="dcterms:W3CDTF">2006-02-09T07:17:15Z</dcterms:created>
  <dcterms:modified xsi:type="dcterms:W3CDTF">2007-08-30T16:28:25Z</dcterms:modified>
  <cp:category/>
  <cp:version/>
  <cp:contentType/>
  <cp:contentStatus/>
  <cp:revision>13</cp:revision>
</cp:coreProperties>
</file>